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backupFile="1"/>
  <mc:AlternateContent xmlns:mc="http://schemas.openxmlformats.org/markup-compatibility/2006">
    <mc:Choice Requires="x15">
      <x15ac:absPath xmlns:x15ac="http://schemas.microsoft.com/office/spreadsheetml/2010/11/ac" url="C:\Users\G-OCA\OneDrive\Desktop\"/>
    </mc:Choice>
  </mc:AlternateContent>
  <xr:revisionPtr revIDLastSave="0" documentId="8_{BD22F781-D369-4924-BB38-F23522CC84CA}" xr6:coauthVersionLast="47" xr6:coauthVersionMax="47" xr10:uidLastSave="{00000000-0000-0000-0000-000000000000}"/>
  <workbookProtection lockStructure="1"/>
  <bookViews>
    <workbookView xWindow="-120" yWindow="-120" windowWidth="29040" windowHeight="15840" tabRatio="26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16" i="1" s="1"/>
  <c r="E65" i="1" s="1"/>
  <c r="F6" i="1"/>
  <c r="F7" i="1"/>
  <c r="F8" i="1"/>
  <c r="F9" i="1"/>
  <c r="F10" i="1"/>
  <c r="D11" i="1"/>
  <c r="D14" i="1" s="1"/>
  <c r="E64" i="1" s="1"/>
  <c r="F11" i="1"/>
  <c r="D15" i="1"/>
  <c r="C54" i="1"/>
  <c r="D57" i="1"/>
  <c r="C59" i="1"/>
  <c r="F12" i="1" l="1"/>
  <c r="F16" i="1" s="1"/>
  <c r="E16" i="1" s="1"/>
  <c r="D65" i="1" s="1"/>
  <c r="F14" i="1"/>
  <c r="E14" i="1" s="1"/>
  <c r="D64" i="1" s="1"/>
  <c r="F15" i="1"/>
  <c r="E15" i="1" s="1"/>
</calcChain>
</file>

<file path=xl/sharedStrings.xml><?xml version="1.0" encoding="utf-8"?>
<sst xmlns="http://schemas.openxmlformats.org/spreadsheetml/2006/main" count="30" uniqueCount="29">
  <si>
    <t>Weight (lbs)</t>
  </si>
  <si>
    <t>CofG (inches)</t>
  </si>
  <si>
    <t>Moment</t>
  </si>
  <si>
    <t>Normal Cat envelope</t>
  </si>
  <si>
    <t>P2</t>
  </si>
  <si>
    <t>P1</t>
  </si>
  <si>
    <t>Actual CofG reversed for graph</t>
  </si>
  <si>
    <t>&lt;-- Don't change anything below this line ---&gt;</t>
  </si>
  <si>
    <t>Empty Weight</t>
  </si>
  <si>
    <t>Outside limits</t>
  </si>
  <si>
    <t>Aft CofG limit</t>
  </si>
  <si>
    <t>Key to cells</t>
  </si>
  <si>
    <t>Landing Fuel (or zero)</t>
  </si>
  <si>
    <t>@ landing</t>
  </si>
  <si>
    <t>data is used to draw C of G envelopes in graph</t>
  </si>
  <si>
    <t>Weight &amp; CofG @ takeoff</t>
  </si>
  <si>
    <t>Arm (inches)</t>
  </si>
  <si>
    <t>Rear Pax</t>
  </si>
  <si>
    <t xml:space="preserve"> T/O Fuel (190 ltrs max)</t>
  </si>
  <si>
    <t>User Data</t>
  </si>
  <si>
    <t>Baggage (200lbs max)</t>
  </si>
  <si>
    <t>Gear retracted</t>
  </si>
  <si>
    <t>Aircraft data</t>
  </si>
  <si>
    <t>Enter weights and fuel in white areas below.</t>
  </si>
  <si>
    <t>CofG results</t>
  </si>
  <si>
    <t>CofG  loadings must be withing the flight envelope below</t>
  </si>
  <si>
    <t>G-OMNI PA28R Piper Arrow load sheet</t>
  </si>
  <si>
    <t>Max take off weight (lb)</t>
  </si>
  <si>
    <t>FWD CofG limit (in)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</si>
</sst>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42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42"/>
      </patternFill>
    </fill>
  </fills>
  <borders count="2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1" fontId="1" fillId="0" borderId="1" xfId="0" applyNumberFormat="1" applyFont="1" applyBorder="1" applyAlignment="1" applyProtection="1">
      <alignment horizontal="center"/>
      <protection locked="0"/>
    </xf>
    <xf numFmtId="1" fontId="1" fillId="2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/>
    <xf numFmtId="1" fontId="2" fillId="0" borderId="4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left"/>
    </xf>
    <xf numFmtId="1" fontId="1" fillId="0" borderId="0" xfId="0" quotePrefix="1" applyNumberFormat="1" applyFont="1" applyAlignment="1">
      <alignment horizontal="left"/>
    </xf>
    <xf numFmtId="2" fontId="1" fillId="2" borderId="2" xfId="0" applyNumberFormat="1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/>
    </xf>
    <xf numFmtId="1" fontId="2" fillId="4" borderId="2" xfId="0" applyNumberFormat="1" applyFont="1" applyFill="1" applyBorder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" fontId="1" fillId="5" borderId="5" xfId="0" applyNumberFormat="1" applyFont="1" applyFill="1" applyBorder="1" applyAlignment="1">
      <alignment horizontal="center"/>
    </xf>
    <xf numFmtId="2" fontId="1" fillId="5" borderId="5" xfId="0" applyNumberFormat="1" applyFont="1" applyFill="1" applyBorder="1" applyAlignment="1">
      <alignment horizontal="center"/>
    </xf>
    <xf numFmtId="164" fontId="1" fillId="6" borderId="6" xfId="0" applyNumberFormat="1" applyFont="1" applyFill="1" applyBorder="1" applyAlignment="1">
      <alignment horizontal="center"/>
    </xf>
    <xf numFmtId="1" fontId="1" fillId="6" borderId="6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2" fillId="4" borderId="8" xfId="0" applyNumberFormat="1" applyFont="1" applyFill="1" applyBorder="1" applyAlignment="1">
      <alignment horizontal="center"/>
    </xf>
    <xf numFmtId="1" fontId="2" fillId="7" borderId="9" xfId="0" applyNumberFormat="1" applyFont="1" applyFill="1" applyBorder="1" applyAlignment="1" applyProtection="1">
      <alignment horizontal="center"/>
      <protection locked="0"/>
    </xf>
    <xf numFmtId="1" fontId="1" fillId="2" borderId="8" xfId="0" applyNumberFormat="1" applyFont="1" applyFill="1" applyBorder="1" applyAlignment="1">
      <alignment horizontal="center"/>
    </xf>
    <xf numFmtId="2" fontId="1" fillId="2" borderId="8" xfId="0" applyNumberFormat="1" applyFont="1" applyFill="1" applyBorder="1" applyAlignment="1">
      <alignment horizontal="center"/>
    </xf>
    <xf numFmtId="1" fontId="2" fillId="4" borderId="10" xfId="0" applyNumberFormat="1" applyFont="1" applyFill="1" applyBorder="1" applyAlignment="1">
      <alignment horizontal="center"/>
    </xf>
    <xf numFmtId="1" fontId="2" fillId="7" borderId="1" xfId="0" applyNumberFormat="1" applyFont="1" applyFill="1" applyBorder="1" applyAlignment="1" applyProtection="1">
      <alignment horizontal="center"/>
      <protection locked="0"/>
    </xf>
    <xf numFmtId="1" fontId="1" fillId="5" borderId="11" xfId="0" applyNumberFormat="1" applyFont="1" applyFill="1" applyBorder="1" applyAlignment="1">
      <alignment horizontal="center"/>
    </xf>
    <xf numFmtId="2" fontId="1" fillId="5" borderId="11" xfId="0" applyNumberFormat="1" applyFont="1" applyFill="1" applyBorder="1" applyAlignment="1">
      <alignment horizontal="center"/>
    </xf>
    <xf numFmtId="1" fontId="1" fillId="8" borderId="2" xfId="0" applyNumberFormat="1" applyFont="1" applyFill="1" applyBorder="1" applyAlignment="1">
      <alignment horizontal="center"/>
    </xf>
    <xf numFmtId="2" fontId="1" fillId="8" borderId="2" xfId="0" applyNumberFormat="1" applyFont="1" applyFill="1" applyBorder="1" applyAlignment="1">
      <alignment horizontal="center"/>
    </xf>
    <xf numFmtId="1" fontId="1" fillId="9" borderId="12" xfId="0" applyNumberFormat="1" applyFont="1" applyFill="1" applyBorder="1" applyAlignment="1">
      <alignment horizontal="center"/>
    </xf>
    <xf numFmtId="1" fontId="1" fillId="9" borderId="13" xfId="0" applyNumberFormat="1" applyFont="1" applyFill="1" applyBorder="1" applyAlignment="1">
      <alignment horizontal="center"/>
    </xf>
    <xf numFmtId="1" fontId="1" fillId="0" borderId="14" xfId="0" applyNumberFormat="1" applyFont="1" applyBorder="1" applyAlignment="1">
      <alignment horizontal="center"/>
    </xf>
    <xf numFmtId="1" fontId="1" fillId="0" borderId="15" xfId="0" applyNumberFormat="1" applyFont="1" applyBorder="1" applyAlignment="1">
      <alignment horizontal="center"/>
    </xf>
    <xf numFmtId="1" fontId="1" fillId="5" borderId="16" xfId="0" applyNumberFormat="1" applyFont="1" applyFill="1" applyBorder="1" applyAlignment="1">
      <alignment horizontal="center"/>
    </xf>
    <xf numFmtId="1" fontId="1" fillId="5" borderId="17" xfId="0" applyNumberFormat="1" applyFont="1" applyFill="1" applyBorder="1" applyAlignment="1">
      <alignment horizontal="center"/>
    </xf>
    <xf numFmtId="1" fontId="1" fillId="10" borderId="18" xfId="0" applyNumberFormat="1" applyFont="1" applyFill="1" applyBorder="1" applyAlignment="1">
      <alignment horizontal="center"/>
    </xf>
    <xf numFmtId="1" fontId="1" fillId="10" borderId="19" xfId="0" applyNumberFormat="1" applyFont="1" applyFill="1" applyBorder="1" applyAlignment="1">
      <alignment horizontal="center"/>
    </xf>
    <xf numFmtId="1" fontId="3" fillId="11" borderId="10" xfId="0" applyNumberFormat="1" applyFont="1" applyFill="1" applyBorder="1" applyAlignment="1">
      <alignment horizontal="center"/>
    </xf>
    <xf numFmtId="1" fontId="3" fillId="11" borderId="7" xfId="0" applyNumberFormat="1" applyFont="1" applyFill="1" applyBorder="1" applyAlignment="1">
      <alignment horizontal="center"/>
    </xf>
    <xf numFmtId="1" fontId="2" fillId="4" borderId="2" xfId="0" applyNumberFormat="1" applyFont="1" applyFill="1" applyBorder="1" applyAlignment="1">
      <alignment horizontal="center"/>
    </xf>
    <xf numFmtId="1" fontId="4" fillId="4" borderId="12" xfId="0" applyNumberFormat="1" applyFont="1" applyFill="1" applyBorder="1" applyAlignment="1">
      <alignment horizontal="center"/>
    </xf>
    <xf numFmtId="1" fontId="4" fillId="4" borderId="20" xfId="0" applyNumberFormat="1" applyFont="1" applyFill="1" applyBorder="1" applyAlignment="1">
      <alignment horizontal="center"/>
    </xf>
    <xf numFmtId="1" fontId="4" fillId="4" borderId="13" xfId="0" applyNumberFormat="1" applyFont="1" applyFill="1" applyBorder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" fontId="1" fillId="4" borderId="12" xfId="0" applyNumberFormat="1" applyFont="1" applyFill="1" applyBorder="1" applyAlignment="1">
      <alignment horizontal="center"/>
    </xf>
    <xf numFmtId="1" fontId="1" fillId="4" borderId="20" xfId="0" applyNumberFormat="1" applyFont="1" applyFill="1" applyBorder="1" applyAlignment="1">
      <alignment horizontal="center"/>
    </xf>
    <xf numFmtId="1" fontId="3" fillId="11" borderId="2" xfId="0" quotePrefix="1" applyNumberFormat="1" applyFont="1" applyFill="1" applyBorder="1" applyAlignment="1">
      <alignment horizontal="center"/>
    </xf>
    <xf numFmtId="1" fontId="3" fillId="11" borderId="2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4" borderId="12" xfId="0" quotePrefix="1" applyNumberFormat="1" applyFont="1" applyFill="1" applyBorder="1" applyAlignment="1">
      <alignment horizontal="center"/>
    </xf>
    <xf numFmtId="1" fontId="4" fillId="4" borderId="20" xfId="0" quotePrefix="1" applyNumberFormat="1" applyFont="1" applyFill="1" applyBorder="1" applyAlignment="1">
      <alignment horizontal="center"/>
    </xf>
    <xf numFmtId="1" fontId="4" fillId="4" borderId="13" xfId="0" quotePrefix="1" applyNumberFormat="1" applyFont="1" applyFill="1" applyBorder="1" applyAlignment="1">
      <alignment horizontal="center"/>
    </xf>
    <xf numFmtId="1" fontId="3" fillId="11" borderId="10" xfId="0" quotePrefix="1" applyNumberFormat="1" applyFont="1" applyFill="1" applyBorder="1" applyAlignment="1">
      <alignment horizontal="center"/>
    </xf>
    <xf numFmtId="1" fontId="3" fillId="11" borderId="7" xfId="0" quotePrefix="1" applyNumberFormat="1" applyFont="1" applyFill="1" applyBorder="1" applyAlignment="1">
      <alignment horizontal="center"/>
    </xf>
    <xf numFmtId="1" fontId="2" fillId="4" borderId="10" xfId="0" applyNumberFormat="1" applyFont="1" applyFill="1" applyBorder="1" applyAlignment="1">
      <alignment horizontal="center"/>
    </xf>
    <xf numFmtId="1" fontId="2" fillId="4" borderId="24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1" fontId="2" fillId="3" borderId="21" xfId="0" applyNumberFormat="1" applyFont="1" applyFill="1" applyBorder="1" applyAlignment="1">
      <alignment horizontal="center"/>
    </xf>
    <xf numFmtId="1" fontId="1" fillId="4" borderId="0" xfId="0" applyNumberFormat="1" applyFont="1" applyFill="1" applyAlignment="1">
      <alignment horizontal="center"/>
    </xf>
    <xf numFmtId="1" fontId="1" fillId="4" borderId="0" xfId="0" quotePrefix="1" applyNumberFormat="1" applyFont="1" applyFill="1" applyAlignment="1">
      <alignment horizontal="center"/>
    </xf>
    <xf numFmtId="1" fontId="1" fillId="4" borderId="22" xfId="0" applyNumberFormat="1" applyFont="1" applyFill="1" applyBorder="1" applyAlignment="1">
      <alignment horizontal="center"/>
    </xf>
    <xf numFmtId="1" fontId="1" fillId="4" borderId="23" xfId="0" applyNumberFormat="1" applyFont="1" applyFill="1" applyBorder="1" applyAlignment="1">
      <alignment horizontal="center"/>
    </xf>
    <xf numFmtId="1" fontId="1" fillId="4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674746089868931"/>
          <c:y val="0.13317757009345793"/>
          <c:w val="0.79576458178052145"/>
          <c:h val="0.62616822429906538"/>
        </c:manualLayout>
      </c:layout>
      <c:scatterChart>
        <c:scatterStyle val="lineMarker"/>
        <c:varyColors val="0"/>
        <c:ser>
          <c:idx val="0"/>
          <c:order val="0"/>
          <c:tx>
            <c:v>Flight Envelope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Sheet1!$C$54:$C$59</c:f>
              <c:numCache>
                <c:formatCode>0.00</c:formatCode>
                <c:ptCount val="6"/>
                <c:pt idx="0">
                  <c:v>80</c:v>
                </c:pt>
                <c:pt idx="1">
                  <c:v>80</c:v>
                </c:pt>
                <c:pt idx="2">
                  <c:v>82</c:v>
                </c:pt>
                <c:pt idx="3">
                  <c:v>87.3</c:v>
                </c:pt>
                <c:pt idx="4">
                  <c:v>93</c:v>
                </c:pt>
                <c:pt idx="5">
                  <c:v>93</c:v>
                </c:pt>
              </c:numCache>
            </c:numRef>
          </c:xVal>
          <c:yVal>
            <c:numRef>
              <c:f>Sheet1!$D$54:$D$59</c:f>
              <c:numCache>
                <c:formatCode>0</c:formatCode>
                <c:ptCount val="6"/>
                <c:pt idx="0">
                  <c:v>1600</c:v>
                </c:pt>
                <c:pt idx="1">
                  <c:v>1800</c:v>
                </c:pt>
                <c:pt idx="2">
                  <c:v>2300</c:v>
                </c:pt>
                <c:pt idx="3">
                  <c:v>2650</c:v>
                </c:pt>
                <c:pt idx="4">
                  <c:v>2650</c:v>
                </c:pt>
                <c:pt idx="5">
                  <c:v>1600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14-46AD-A1DC-2F1FAAC54FFB}"/>
            </c:ext>
          </c:extLst>
        </c:ser>
        <c:ser>
          <c:idx val="2"/>
          <c:order val="1"/>
          <c:tx>
            <c:v>CofG loadings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FF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Sheet1!$D$64:$D$65</c:f>
              <c:numCache>
                <c:formatCode>0.0</c:formatCode>
                <c:ptCount val="2"/>
                <c:pt idx="0">
                  <c:v>83.821420094936713</c:v>
                </c:pt>
                <c:pt idx="1">
                  <c:v>84.146158798283267</c:v>
                </c:pt>
              </c:numCache>
            </c:numRef>
          </c:xVal>
          <c:yVal>
            <c:numRef>
              <c:f>Sheet1!$E$64:$E$65</c:f>
              <c:numCache>
                <c:formatCode>0</c:formatCode>
                <c:ptCount val="2"/>
                <c:pt idx="0">
                  <c:v>2022.4</c:v>
                </c:pt>
                <c:pt idx="1">
                  <c:v>1864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D14-46AD-A1DC-2F1FAAC5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601344"/>
        <c:axId val="1"/>
      </c:scatterChart>
      <c:valAx>
        <c:axId val="370601344"/>
        <c:scaling>
          <c:orientation val="minMax"/>
          <c:max val="95"/>
          <c:min val="78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CofG aft of Datum (inches)
</a:t>
                </a:r>
              </a:p>
            </c:rich>
          </c:tx>
          <c:layout>
            <c:manualLayout>
              <c:xMode val="edge"/>
              <c:yMode val="edge"/>
              <c:x val="0.3888051588105193"/>
              <c:y val="0.8434579439252336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  <c:majorUnit val="3"/>
      </c:valAx>
      <c:valAx>
        <c:axId val="1"/>
        <c:scaling>
          <c:orientation val="minMax"/>
          <c:max val="2800"/>
          <c:min val="16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Weight (lbs)</a:t>
                </a:r>
              </a:p>
            </c:rich>
          </c:tx>
          <c:layout>
            <c:manualLayout>
              <c:xMode val="edge"/>
              <c:yMode val="edge"/>
              <c:x val="2.4205748865355523E-2"/>
              <c:y val="0.33411214953271029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0601344"/>
        <c:crosses val="autoZero"/>
        <c:crossBetween val="midCat"/>
        <c:majorUnit val="200"/>
        <c:minorUnit val="100"/>
      </c:valAx>
      <c:spPr>
        <a:solidFill>
          <a:srgbClr val="E6E6E6"/>
        </a:solidFill>
        <a:ln w="12700">
          <a:solidFill>
            <a:srgbClr val="E6E6E6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3222391906004185"/>
          <c:y val="2.1028037383177569E-2"/>
          <c:w val="0.44780667166982335"/>
          <c:h val="6.308411214953270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19685039370078741" l="0.19685039370078741" r="0.19685039370078741" t="0.19685039370078741" header="0" footer="0"/>
    <c:pageSetup paperSize="9" orientation="landscape" horizontalDpi="-3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20</xdr:row>
      <xdr:rowOff>114300</xdr:rowOff>
    </xdr:from>
    <xdr:to>
      <xdr:col>6</xdr:col>
      <xdr:colOff>276225</xdr:colOff>
      <xdr:row>41</xdr:row>
      <xdr:rowOff>180975</xdr:rowOff>
    </xdr:to>
    <xdr:graphicFrame macro="">
      <xdr:nvGraphicFramePr>
        <xdr:cNvPr id="1032" name="Chart 1">
          <a:extLst>
            <a:ext uri="{FF2B5EF4-FFF2-40B4-BE49-F238E27FC236}">
              <a16:creationId xmlns:a16="http://schemas.microsoft.com/office/drawing/2014/main" id="{87414B9A-65C4-1D34-DDA2-7DA991044E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123825</xdr:colOff>
      <xdr:row>4</xdr:row>
      <xdr:rowOff>104775</xdr:rowOff>
    </xdr:from>
    <xdr:to>
      <xdr:col>9</xdr:col>
      <xdr:colOff>876300</xdr:colOff>
      <xdr:row>9</xdr:row>
      <xdr:rowOff>38100</xdr:rowOff>
    </xdr:to>
    <xdr:pic>
      <xdr:nvPicPr>
        <xdr:cNvPr id="1033" name="Picture 7" descr="C:\Users\steve\Documents\CAC Logo 200px.gif">
          <a:extLst>
            <a:ext uri="{FF2B5EF4-FFF2-40B4-BE49-F238E27FC236}">
              <a16:creationId xmlns:a16="http://schemas.microsoft.com/office/drawing/2014/main" id="{27A187CD-1E34-2676-4B7B-883877466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1085850"/>
          <a:ext cx="28384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65"/>
  <sheetViews>
    <sheetView tabSelected="1" zoomScale="75" workbookViewId="0">
      <selection activeCell="D12" sqref="D12"/>
    </sheetView>
  </sheetViews>
  <sheetFormatPr defaultColWidth="11.7109375" defaultRowHeight="15" x14ac:dyDescent="0.2"/>
  <cols>
    <col min="1" max="1" width="11.7109375" style="4" customWidth="1"/>
    <col min="2" max="2" width="28.5703125" style="4" customWidth="1"/>
    <col min="3" max="3" width="7.5703125" style="4" customWidth="1"/>
    <col min="4" max="4" width="15.7109375" style="4" customWidth="1"/>
    <col min="5" max="5" width="17.28515625" style="4" customWidth="1"/>
    <col min="6" max="7" width="11.7109375" style="4" customWidth="1"/>
    <col min="8" max="8" width="16.42578125" style="4" customWidth="1"/>
    <col min="9" max="9" width="14.85546875" style="4" customWidth="1"/>
    <col min="10" max="10" width="15.7109375" style="4" customWidth="1"/>
    <col min="11" max="11" width="17.5703125" style="4" customWidth="1"/>
    <col min="12" max="12" width="14.5703125" style="4" customWidth="1"/>
    <col min="13" max="13" width="13.5703125" style="4" customWidth="1"/>
    <col min="14" max="252" width="11.7109375" style="4" customWidth="1"/>
    <col min="253" max="16384" width="11.7109375" style="5"/>
  </cols>
  <sheetData>
    <row r="1" spans="1:252" ht="23.25" x14ac:dyDescent="0.35">
      <c r="B1" s="50" t="s">
        <v>26</v>
      </c>
      <c r="C1" s="50"/>
      <c r="D1" s="50"/>
      <c r="E1" s="50"/>
      <c r="F1" s="50"/>
      <c r="H1" s="20"/>
      <c r="I1" s="20"/>
      <c r="J1" s="20"/>
      <c r="K1" s="20"/>
    </row>
    <row r="2" spans="1:252" ht="18" x14ac:dyDescent="0.25">
      <c r="H2" s="20"/>
      <c r="I2" s="20"/>
      <c r="J2" s="20"/>
      <c r="K2" s="20"/>
    </row>
    <row r="3" spans="1:252" ht="18" x14ac:dyDescent="0.25">
      <c r="B3" s="51" t="s">
        <v>23</v>
      </c>
      <c r="C3" s="52"/>
      <c r="D3" s="52"/>
      <c r="E3" s="52"/>
      <c r="F3" s="53"/>
      <c r="H3" s="20"/>
      <c r="I3" s="20"/>
      <c r="J3" s="20"/>
      <c r="K3" s="20"/>
    </row>
    <row r="4" spans="1:252" ht="18" x14ac:dyDescent="0.25">
      <c r="B4" s="10"/>
      <c r="E4" s="9"/>
      <c r="H4" s="20"/>
      <c r="I4" s="20"/>
      <c r="J4" s="20"/>
      <c r="K4" s="20"/>
    </row>
    <row r="5" spans="1:252" ht="18" x14ac:dyDescent="0.25">
      <c r="C5" s="6"/>
      <c r="D5" s="19" t="s">
        <v>0</v>
      </c>
      <c r="E5" s="13" t="s">
        <v>16</v>
      </c>
      <c r="F5" s="13" t="s">
        <v>2</v>
      </c>
      <c r="H5" s="20"/>
      <c r="I5" s="20"/>
      <c r="J5" s="20"/>
      <c r="K5" s="20"/>
    </row>
    <row r="6" spans="1:252" ht="18.75" thickBot="1" x14ac:dyDescent="0.3">
      <c r="A6" s="7"/>
      <c r="B6" s="41" t="s">
        <v>8</v>
      </c>
      <c r="C6" s="41"/>
      <c r="D6" s="2">
        <v>1674</v>
      </c>
      <c r="E6" s="11">
        <v>84.56</v>
      </c>
      <c r="F6" s="2">
        <f t="shared" ref="F6:F12" si="0">D6*E6</f>
        <v>141553.44</v>
      </c>
      <c r="H6" s="20"/>
      <c r="I6" s="20"/>
      <c r="J6" s="20"/>
    </row>
    <row r="7" spans="1:252" ht="18.75" thickBot="1" x14ac:dyDescent="0.3">
      <c r="A7" s="7"/>
      <c r="B7" s="41" t="s">
        <v>5</v>
      </c>
      <c r="C7" s="41"/>
      <c r="D7" s="1">
        <v>190</v>
      </c>
      <c r="E7" s="11">
        <v>80.5</v>
      </c>
      <c r="F7" s="2">
        <f t="shared" si="0"/>
        <v>15295</v>
      </c>
      <c r="H7" s="20"/>
      <c r="I7" s="20"/>
      <c r="J7" s="20"/>
    </row>
    <row r="8" spans="1:252" ht="18.75" thickBot="1" x14ac:dyDescent="0.3">
      <c r="A8" s="7"/>
      <c r="B8" s="41" t="s">
        <v>4</v>
      </c>
      <c r="C8" s="41"/>
      <c r="D8" s="1">
        <v>0</v>
      </c>
      <c r="E8" s="11">
        <v>80.5</v>
      </c>
      <c r="F8" s="2">
        <f t="shared" si="0"/>
        <v>0</v>
      </c>
      <c r="H8" s="20"/>
      <c r="I8" s="20"/>
      <c r="J8" s="20"/>
    </row>
    <row r="9" spans="1:252" ht="18.75" thickBot="1" x14ac:dyDescent="0.3">
      <c r="A9" s="7"/>
      <c r="B9" s="56" t="s">
        <v>17</v>
      </c>
      <c r="C9" s="57"/>
      <c r="D9" s="1">
        <v>0</v>
      </c>
      <c r="E9" s="11">
        <v>118.1</v>
      </c>
      <c r="F9" s="2">
        <f t="shared" si="0"/>
        <v>0</v>
      </c>
      <c r="H9" s="20"/>
      <c r="I9" s="20"/>
      <c r="J9" s="20"/>
      <c r="IR9" s="5"/>
    </row>
    <row r="10" spans="1:252" ht="18.75" thickBot="1" x14ac:dyDescent="0.3">
      <c r="A10" s="7"/>
      <c r="B10" s="41" t="s">
        <v>20</v>
      </c>
      <c r="C10" s="41"/>
      <c r="D10" s="1">
        <v>0</v>
      </c>
      <c r="E10" s="11">
        <v>142.80000000000001</v>
      </c>
      <c r="F10" s="2">
        <f t="shared" si="0"/>
        <v>0</v>
      </c>
      <c r="H10" s="20"/>
      <c r="I10" s="20"/>
      <c r="J10" s="20"/>
    </row>
    <row r="11" spans="1:252" ht="18.75" thickBot="1" x14ac:dyDescent="0.3">
      <c r="A11" s="7"/>
      <c r="B11" s="21" t="s">
        <v>18</v>
      </c>
      <c r="C11" s="22">
        <v>100</v>
      </c>
      <c r="D11" s="23">
        <f>C11*6*0.264</f>
        <v>158.4</v>
      </c>
      <c r="E11" s="24">
        <v>80</v>
      </c>
      <c r="F11" s="23">
        <f t="shared" si="0"/>
        <v>12672</v>
      </c>
      <c r="H11" s="20"/>
      <c r="I11" s="20"/>
      <c r="J11" s="20"/>
    </row>
    <row r="12" spans="1:252" ht="18.75" thickBot="1" x14ac:dyDescent="0.3">
      <c r="A12" s="7"/>
      <c r="B12" s="25" t="s">
        <v>12</v>
      </c>
      <c r="C12" s="26"/>
      <c r="D12" s="23">
        <f>C12*6*0.264</f>
        <v>0</v>
      </c>
      <c r="E12" s="24">
        <v>80</v>
      </c>
      <c r="F12" s="23">
        <f t="shared" si="0"/>
        <v>0</v>
      </c>
      <c r="H12" s="20"/>
      <c r="I12" s="20"/>
      <c r="J12" s="20"/>
      <c r="K12" s="5"/>
    </row>
    <row r="13" spans="1:252" ht="18" x14ac:dyDescent="0.25">
      <c r="A13" s="7"/>
      <c r="B13" s="58"/>
      <c r="C13" s="59"/>
      <c r="D13" s="3"/>
      <c r="E13" s="12"/>
      <c r="F13" s="3"/>
      <c r="H13" s="20"/>
      <c r="I13" s="20"/>
      <c r="J13" s="20"/>
      <c r="K13" s="5"/>
    </row>
    <row r="14" spans="1:252" ht="15.75" thickBot="1" x14ac:dyDescent="0.25">
      <c r="A14" s="7"/>
      <c r="B14" s="54" t="s">
        <v>15</v>
      </c>
      <c r="C14" s="55"/>
      <c r="D14" s="29">
        <f>SUM($D$6:$D$11)</f>
        <v>2022.4</v>
      </c>
      <c r="E14" s="30">
        <f>$F$14/$D$14</f>
        <v>83.821420094936713</v>
      </c>
      <c r="F14" s="2">
        <f>SUM($F$6:$F$11)</f>
        <v>169520.44</v>
      </c>
      <c r="IN14" s="5"/>
      <c r="IO14" s="5"/>
      <c r="IP14" s="5"/>
      <c r="IQ14" s="5"/>
      <c r="IR14" s="5"/>
    </row>
    <row r="15" spans="1:252" ht="15.75" thickBot="1" x14ac:dyDescent="0.25">
      <c r="A15" s="7"/>
      <c r="B15" s="39" t="s">
        <v>21</v>
      </c>
      <c r="C15" s="40"/>
      <c r="D15" s="29">
        <f>SUM($D$6:$D$11)</f>
        <v>2022.4</v>
      </c>
      <c r="E15" s="30">
        <f>F15/D15</f>
        <v>84.226384493670878</v>
      </c>
      <c r="F15" s="2">
        <f>F14+819</f>
        <v>170339.44</v>
      </c>
      <c r="H15" s="46" t="s">
        <v>27</v>
      </c>
      <c r="I15" s="47"/>
      <c r="J15" s="27">
        <v>2650</v>
      </c>
    </row>
    <row r="16" spans="1:252" ht="15.75" thickBot="1" x14ac:dyDescent="0.25">
      <c r="A16" s="7"/>
      <c r="B16" s="48" t="s">
        <v>13</v>
      </c>
      <c r="C16" s="49"/>
      <c r="D16" s="29">
        <f>SUM($D$6:$D$10)+D12</f>
        <v>1864</v>
      </c>
      <c r="E16" s="30">
        <f>$F$16/$D$16</f>
        <v>84.146158798283267</v>
      </c>
      <c r="F16" s="2">
        <f>SUM($F$6:$F$10)+F12</f>
        <v>156848.44</v>
      </c>
      <c r="H16" s="46"/>
      <c r="I16" s="47"/>
      <c r="J16" s="27"/>
      <c r="K16" s="5"/>
    </row>
    <row r="17" spans="1:252" ht="15.75" thickBot="1" x14ac:dyDescent="0.25">
      <c r="A17" s="7"/>
      <c r="H17" s="46" t="s">
        <v>28</v>
      </c>
      <c r="I17" s="47"/>
      <c r="J17" s="28">
        <v>80</v>
      </c>
      <c r="K17" s="5"/>
      <c r="IP17" s="5"/>
      <c r="IQ17" s="5"/>
      <c r="IR17" s="5"/>
    </row>
    <row r="18" spans="1:252" ht="15.75" thickBot="1" x14ac:dyDescent="0.25">
      <c r="A18" s="7"/>
      <c r="G18" s="5"/>
      <c r="H18" s="46" t="s">
        <v>10</v>
      </c>
      <c r="I18" s="47"/>
      <c r="J18" s="28">
        <v>93</v>
      </c>
      <c r="IO18" s="5"/>
      <c r="IP18" s="5"/>
      <c r="IQ18" s="5"/>
      <c r="IR18" s="5"/>
    </row>
    <row r="19" spans="1:252" ht="15.75" x14ac:dyDescent="0.25">
      <c r="A19" s="7"/>
      <c r="B19" s="42" t="s">
        <v>25</v>
      </c>
      <c r="C19" s="43"/>
      <c r="D19" s="43"/>
      <c r="E19" s="43"/>
      <c r="F19" s="44"/>
    </row>
    <row r="20" spans="1:252" ht="15.75" thickBot="1" x14ac:dyDescent="0.25">
      <c r="A20" s="7"/>
      <c r="H20" s="45" t="s">
        <v>11</v>
      </c>
      <c r="I20" s="45"/>
      <c r="IR20" s="5"/>
    </row>
    <row r="21" spans="1:252" ht="15.75" thickBot="1" x14ac:dyDescent="0.25">
      <c r="A21" s="7"/>
      <c r="H21" s="33" t="s">
        <v>19</v>
      </c>
      <c r="I21" s="34"/>
      <c r="J21" s="5"/>
      <c r="IR21" s="5"/>
    </row>
    <row r="22" spans="1:252" x14ac:dyDescent="0.2">
      <c r="A22" s="7"/>
      <c r="H22" s="35" t="s">
        <v>22</v>
      </c>
      <c r="I22" s="36"/>
      <c r="J22" s="5"/>
      <c r="IR22" s="5"/>
    </row>
    <row r="23" spans="1:252" x14ac:dyDescent="0.2">
      <c r="A23" s="7"/>
      <c r="H23" s="37" t="s">
        <v>24</v>
      </c>
      <c r="I23" s="38"/>
      <c r="J23" s="5"/>
    </row>
    <row r="24" spans="1:252" x14ac:dyDescent="0.2">
      <c r="A24" s="7"/>
      <c r="H24" s="31" t="s">
        <v>9</v>
      </c>
      <c r="I24" s="32"/>
      <c r="J24" s="5"/>
    </row>
    <row r="25" spans="1:252" x14ac:dyDescent="0.2">
      <c r="A25" s="7"/>
    </row>
    <row r="26" spans="1:252" x14ac:dyDescent="0.2">
      <c r="A26" s="7"/>
    </row>
    <row r="27" spans="1:252" x14ac:dyDescent="0.2">
      <c r="A27" s="7"/>
    </row>
    <row r="28" spans="1:252" x14ac:dyDescent="0.2">
      <c r="A28" s="7"/>
    </row>
    <row r="29" spans="1:252" x14ac:dyDescent="0.2">
      <c r="A29" s="7"/>
    </row>
    <row r="49" spans="3:252" x14ac:dyDescent="0.2">
      <c r="IR49" s="5"/>
    </row>
    <row r="50" spans="3:252" x14ac:dyDescent="0.2">
      <c r="C50" s="61" t="s">
        <v>7</v>
      </c>
      <c r="D50" s="61"/>
      <c r="E50" s="61"/>
      <c r="F50" s="61"/>
      <c r="G50" s="5"/>
      <c r="H50" s="5"/>
      <c r="IR50" s="5"/>
    </row>
    <row r="51" spans="3:252" x14ac:dyDescent="0.2">
      <c r="C51" s="60" t="s">
        <v>14</v>
      </c>
      <c r="D51" s="60"/>
      <c r="E51" s="60"/>
      <c r="F51" s="60"/>
      <c r="H51" s="5"/>
      <c r="I51" s="5"/>
    </row>
    <row r="52" spans="3:252" x14ac:dyDescent="0.2">
      <c r="H52" s="5"/>
      <c r="I52" s="5"/>
    </row>
    <row r="53" spans="3:252" x14ac:dyDescent="0.2">
      <c r="C53" s="64" t="s">
        <v>3</v>
      </c>
      <c r="D53" s="64"/>
      <c r="E53" s="62"/>
      <c r="F53" s="63"/>
      <c r="H53" s="5"/>
      <c r="I53" s="5"/>
    </row>
    <row r="54" spans="3:252" x14ac:dyDescent="0.2">
      <c r="C54" s="16">
        <f>$J$17</f>
        <v>80</v>
      </c>
      <c r="D54" s="15">
        <v>1600</v>
      </c>
      <c r="E54" s="16"/>
      <c r="F54" s="15"/>
    </row>
    <row r="55" spans="3:252" x14ac:dyDescent="0.2">
      <c r="C55" s="16">
        <v>80</v>
      </c>
      <c r="D55" s="15">
        <v>1800</v>
      </c>
      <c r="E55" s="16"/>
      <c r="F55" s="15"/>
    </row>
    <row r="56" spans="3:252" x14ac:dyDescent="0.2">
      <c r="C56" s="16">
        <v>82</v>
      </c>
      <c r="D56" s="15">
        <v>2300</v>
      </c>
      <c r="E56" s="16"/>
      <c r="F56" s="15"/>
    </row>
    <row r="57" spans="3:252" x14ac:dyDescent="0.2">
      <c r="C57" s="16">
        <v>87.3</v>
      </c>
      <c r="D57" s="15">
        <f>$J$15</f>
        <v>2650</v>
      </c>
      <c r="E57" s="16"/>
      <c r="F57" s="15"/>
    </row>
    <row r="58" spans="3:252" x14ac:dyDescent="0.2">
      <c r="C58" s="16">
        <v>93</v>
      </c>
      <c r="D58" s="15">
        <v>2650</v>
      </c>
      <c r="E58" s="16"/>
      <c r="F58" s="15"/>
    </row>
    <row r="59" spans="3:252" x14ac:dyDescent="0.2">
      <c r="C59" s="16">
        <f>$J$18</f>
        <v>93</v>
      </c>
      <c r="D59" s="15">
        <v>1600</v>
      </c>
      <c r="E59" s="16"/>
      <c r="F59" s="15"/>
    </row>
    <row r="60" spans="3:252" x14ac:dyDescent="0.2">
      <c r="E60" s="8"/>
      <c r="F60" s="8"/>
    </row>
    <row r="61" spans="3:252" x14ac:dyDescent="0.2">
      <c r="D61" s="60" t="s">
        <v>6</v>
      </c>
      <c r="E61" s="60"/>
    </row>
    <row r="63" spans="3:252" x14ac:dyDescent="0.2">
      <c r="D63" s="14" t="s">
        <v>1</v>
      </c>
      <c r="E63" s="14" t="s">
        <v>0</v>
      </c>
    </row>
    <row r="64" spans="3:252" x14ac:dyDescent="0.2">
      <c r="D64" s="17">
        <f>$E$14</f>
        <v>83.821420094936713</v>
      </c>
      <c r="E64" s="18">
        <f>$D$14</f>
        <v>2022.4</v>
      </c>
    </row>
    <row r="65" spans="4:5" x14ac:dyDescent="0.2">
      <c r="D65" s="17">
        <f>$E$16</f>
        <v>84.146158798283267</v>
      </c>
      <c r="E65" s="18">
        <f>$D$16</f>
        <v>1864</v>
      </c>
    </row>
  </sheetData>
  <mergeCells count="26">
    <mergeCell ref="D61:E61"/>
    <mergeCell ref="C50:F50"/>
    <mergeCell ref="C51:F51"/>
    <mergeCell ref="E53:F53"/>
    <mergeCell ref="C53:D53"/>
    <mergeCell ref="B1:F1"/>
    <mergeCell ref="B3:F3"/>
    <mergeCell ref="B6:C6"/>
    <mergeCell ref="B14:C14"/>
    <mergeCell ref="B9:C9"/>
    <mergeCell ref="B7:C7"/>
    <mergeCell ref="B13:C13"/>
    <mergeCell ref="B8:C8"/>
    <mergeCell ref="B10:C10"/>
    <mergeCell ref="B19:F19"/>
    <mergeCell ref="H20:I20"/>
    <mergeCell ref="H18:I18"/>
    <mergeCell ref="H15:I15"/>
    <mergeCell ref="H16:I16"/>
    <mergeCell ref="B16:C16"/>
    <mergeCell ref="H17:I17"/>
    <mergeCell ref="H24:I24"/>
    <mergeCell ref="H21:I21"/>
    <mergeCell ref="H22:I22"/>
    <mergeCell ref="H23:I23"/>
    <mergeCell ref="B15:C15"/>
  </mergeCells>
  <phoneticPr fontId="0" type="noConversion"/>
  <conditionalFormatting sqref="C11">
    <cfRule type="cellIs" dxfId="8" priority="8" stopIfTrue="1" operator="greaterThan">
      <formula>190</formula>
    </cfRule>
  </conditionalFormatting>
  <conditionalFormatting sqref="C12">
    <cfRule type="cellIs" dxfId="7" priority="1" stopIfTrue="1" operator="greaterThan">
      <formula>$C$11</formula>
    </cfRule>
  </conditionalFormatting>
  <conditionalFormatting sqref="D10">
    <cfRule type="cellIs" dxfId="6" priority="9" stopIfTrue="1" operator="greaterThan">
      <formula>200</formula>
    </cfRule>
  </conditionalFormatting>
  <conditionalFormatting sqref="D14:D16">
    <cfRule type="cellIs" dxfId="5" priority="5" stopIfTrue="1" operator="greaterThan">
      <formula>$J$15</formula>
    </cfRule>
  </conditionalFormatting>
  <conditionalFormatting sqref="E14:E16">
    <cfRule type="cellIs" dxfId="4" priority="6" stopIfTrue="1" operator="greaterThan">
      <formula>$J$18</formula>
    </cfRule>
    <cfRule type="cellIs" dxfId="3" priority="7" stopIfTrue="1" operator="lessThan">
      <formula>$J$17</formula>
    </cfRule>
  </conditionalFormatting>
  <conditionalFormatting sqref="J15">
    <cfRule type="cellIs" dxfId="2" priority="4" stopIfTrue="1" operator="lessThan">
      <formula>$D$14</formula>
    </cfRule>
  </conditionalFormatting>
  <conditionalFormatting sqref="J17">
    <cfRule type="cellIs" dxfId="1" priority="3" stopIfTrue="1" operator="greaterThan">
      <formula>$E$14</formula>
    </cfRule>
  </conditionalFormatting>
  <conditionalFormatting sqref="J18">
    <cfRule type="cellIs" dxfId="0" priority="2" stopIfTrue="1" operator="lessThan">
      <formula>$E$16</formula>
    </cfRule>
  </conditionalFormatting>
  <pageMargins left="0" right="0.19685039370078741" top="0.19685039370078741" bottom="0.19685039370078741" header="0" footer="0"/>
  <pageSetup paperSize="9" scale="90" orientation="landscape" useFirstPageNumber="1" horizontalDpi="4294967293" verticalDpi="300" r:id="rId1"/>
  <headerFooter alignWithMargins="0"/>
  <rowBreaks count="1" manualBreakCount="1">
    <brk id="4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GofG graph G-BASJ</dc:title>
  <dc:subject>Centre of Gravity plot for B.A.C. Aircraft</dc:subject>
  <dc:creator>Steve Neale</dc:creator>
  <cp:keywords/>
  <dc:description>Copyright Bristol Aero Club 2006</dc:description>
  <cp:lastModifiedBy>CAC Office User 2</cp:lastModifiedBy>
  <cp:revision>19</cp:revision>
  <cp:lastPrinted>2017-01-13T21:26:04Z</cp:lastPrinted>
  <dcterms:created xsi:type="dcterms:W3CDTF">2005-12-18T14:39:26Z</dcterms:created>
  <dcterms:modified xsi:type="dcterms:W3CDTF">2023-08-28T10:05:07Z</dcterms:modified>
</cp:coreProperties>
</file>